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madman962\Sync\_Listings\Lee Falkenhagen - Karnes TX\"/>
    </mc:Choice>
  </mc:AlternateContent>
  <xr:revisionPtr revIDLastSave="0" documentId="13_ncr:1_{D8ED0893-C73C-46B7-8E3B-E02935841243}" xr6:coauthVersionLast="47" xr6:coauthVersionMax="47" xr10:uidLastSave="{00000000-0000-0000-0000-000000000000}"/>
  <bookViews>
    <workbookView xWindow="4230" yWindow="1830" windowWidth="31395" windowHeight="165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5" i="1" l="1"/>
  <c r="K15" i="1"/>
  <c r="J13" i="1"/>
  <c r="J12" i="1"/>
  <c r="J11" i="1"/>
  <c r="J10" i="1"/>
  <c r="J9" i="1"/>
  <c r="J8" i="1"/>
  <c r="J7" i="1"/>
  <c r="J6" i="1"/>
  <c r="J5" i="1"/>
  <c r="J14" i="1"/>
  <c r="I13" i="1"/>
  <c r="I12" i="1"/>
  <c r="I11" i="1"/>
  <c r="I10" i="1"/>
  <c r="I9" i="1"/>
  <c r="I8" i="1"/>
  <c r="I7" i="1"/>
  <c r="I6" i="1"/>
  <c r="I15" i="1" s="1"/>
  <c r="I5" i="1"/>
  <c r="I14" i="1"/>
  <c r="G13" i="1"/>
  <c r="G12" i="1"/>
  <c r="G11" i="1"/>
  <c r="G10" i="1"/>
  <c r="G9" i="1"/>
  <c r="G8" i="1"/>
  <c r="G7" i="1"/>
  <c r="G6" i="1"/>
  <c r="G5" i="1"/>
  <c r="G14" i="1"/>
  <c r="F13" i="1"/>
  <c r="F12" i="1"/>
  <c r="F11" i="1"/>
  <c r="F10" i="1"/>
  <c r="F9" i="1"/>
  <c r="F8" i="1"/>
  <c r="F7" i="1"/>
  <c r="F6" i="1"/>
  <c r="F5" i="1"/>
  <c r="F14" i="1"/>
  <c r="D13" i="1"/>
  <c r="D12" i="1"/>
  <c r="D11" i="1"/>
  <c r="D10" i="1"/>
  <c r="D9" i="1"/>
  <c r="D8" i="1"/>
  <c r="D7" i="1"/>
  <c r="D6" i="1"/>
  <c r="D5" i="1"/>
  <c r="D14" i="1"/>
  <c r="C13" i="1"/>
  <c r="C12" i="1"/>
  <c r="C11" i="1"/>
  <c r="C10" i="1"/>
  <c r="C9" i="1"/>
  <c r="C8" i="1"/>
  <c r="C7" i="1"/>
  <c r="C6" i="1"/>
  <c r="C5" i="1"/>
  <c r="C14" i="1"/>
  <c r="B14" i="1"/>
  <c r="B13" i="1"/>
  <c r="B12" i="1"/>
  <c r="B11" i="1"/>
  <c r="B10" i="1"/>
  <c r="B9" i="1"/>
  <c r="B8" i="1"/>
  <c r="B7" i="1"/>
  <c r="B6" i="1"/>
  <c r="B5" i="1"/>
  <c r="H14" i="1"/>
  <c r="H13" i="1"/>
  <c r="H12" i="1"/>
  <c r="H11" i="1"/>
  <c r="H10" i="1"/>
  <c r="H9" i="1"/>
  <c r="H8" i="1"/>
  <c r="H7" i="1"/>
  <c r="H6" i="1"/>
  <c r="H5" i="1"/>
  <c r="E14" i="1"/>
  <c r="E13" i="1"/>
  <c r="E12" i="1"/>
  <c r="E11" i="1"/>
  <c r="E10" i="1"/>
  <c r="E9" i="1"/>
  <c r="E8" i="1"/>
  <c r="E7" i="1"/>
  <c r="E6" i="1"/>
  <c r="E5" i="1"/>
  <c r="J15" i="1" l="1"/>
  <c r="G15" i="1"/>
  <c r="F15" i="1"/>
  <c r="C15" i="1"/>
  <c r="B15" i="1"/>
  <c r="D15" i="1"/>
  <c r="E15" i="1"/>
  <c r="H15" i="1"/>
</calcChain>
</file>

<file path=xl/sharedStrings.xml><?xml version="1.0" encoding="utf-8"?>
<sst xmlns="http://schemas.openxmlformats.org/spreadsheetml/2006/main" count="13" uniqueCount="13">
  <si>
    <t xml:space="preserve">Tidal </t>
  </si>
  <si>
    <t>Isabelle</t>
  </si>
  <si>
    <t>Moy 1H</t>
  </si>
  <si>
    <t>Moy 2H</t>
  </si>
  <si>
    <t>Moy South</t>
  </si>
  <si>
    <t>4J 1H</t>
  </si>
  <si>
    <t>Janysek 2H</t>
  </si>
  <si>
    <t>Janysek 1H</t>
  </si>
  <si>
    <t>Arch 1H/2H</t>
  </si>
  <si>
    <t>Fox 1H/2H</t>
  </si>
  <si>
    <t>Moy 3H/4H</t>
  </si>
  <si>
    <t>2024 Avg</t>
  </si>
  <si>
    <t>3 Month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</si>
</sst>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1" applyNumberFormat="1" applyFont="1"/>
    <xf numFmtId="164" fontId="2" fillId="0" borderId="0" xfId="1" applyNumberFormat="1" applyFont="1"/>
    <xf numFmtId="0" fontId="0" fillId="0" borderId="1" xfId="0" applyBorder="1"/>
    <xf numFmtId="17" fontId="0" fillId="0" borderId="1" xfId="0" applyNumberFormat="1" applyBorder="1"/>
    <xf numFmtId="164" fontId="0" fillId="0" borderId="1" xfId="1" applyNumberFormat="1" applyFont="1" applyBorder="1"/>
    <xf numFmtId="16" fontId="0" fillId="0" borderId="1" xfId="1" applyNumberFormat="1" applyFont="1" applyBorder="1"/>
    <xf numFmtId="16" fontId="0" fillId="0" borderId="1" xfId="0" applyNumberFormat="1" applyBorder="1"/>
    <xf numFmtId="164" fontId="0" fillId="0" borderId="0" xfId="1" applyNumberFormat="1" applyFont="1" applyBorder="1"/>
    <xf numFmtId="164" fontId="2" fillId="0" borderId="1" xfId="1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R22"/>
  <sheetViews>
    <sheetView tabSelected="1" zoomScale="120" zoomScaleNormal="120" workbookViewId="0">
      <selection activeCell="L15" sqref="L15"/>
    </sheetView>
  </sheetViews>
  <sheetFormatPr defaultColWidth="8.85546875" defaultRowHeight="15" x14ac:dyDescent="0.25"/>
  <cols>
    <col min="1" max="1" width="16.42578125" customWidth="1"/>
    <col min="2" max="5" width="8.42578125" bestFit="1" customWidth="1"/>
    <col min="11" max="11" width="10.7109375" bestFit="1" customWidth="1"/>
    <col min="12" max="12" width="17.7109375" customWidth="1"/>
  </cols>
  <sheetData>
    <row r="3" spans="1:18" x14ac:dyDescent="0.25"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x14ac:dyDescent="0.25">
      <c r="A4" s="3" t="s">
        <v>0</v>
      </c>
      <c r="B4" s="7">
        <v>45315</v>
      </c>
      <c r="C4" s="7">
        <v>45346</v>
      </c>
      <c r="D4" s="7">
        <v>45375</v>
      </c>
      <c r="E4" s="4">
        <v>45383</v>
      </c>
      <c r="F4" s="4">
        <v>45413</v>
      </c>
      <c r="G4" s="4">
        <v>45444</v>
      </c>
      <c r="H4" s="4">
        <v>45474</v>
      </c>
      <c r="I4" s="6">
        <v>45528</v>
      </c>
      <c r="J4" s="6">
        <v>45559</v>
      </c>
      <c r="K4" s="9" t="s">
        <v>11</v>
      </c>
      <c r="L4" s="9" t="s">
        <v>12</v>
      </c>
      <c r="M4" s="1"/>
      <c r="N4" s="1"/>
      <c r="O4" s="1"/>
      <c r="P4" s="1"/>
      <c r="Q4" s="1"/>
      <c r="R4" s="1"/>
    </row>
    <row r="5" spans="1:18" x14ac:dyDescent="0.25">
      <c r="A5" t="s">
        <v>1</v>
      </c>
      <c r="B5" s="1">
        <f>656.65-668.35</f>
        <v>-11.700000000000045</v>
      </c>
      <c r="C5" s="1">
        <f>500.2-265.13</f>
        <v>235.07</v>
      </c>
      <c r="D5" s="1">
        <f>325.06-433.49</f>
        <v>-108.43</v>
      </c>
      <c r="E5" s="1">
        <f>1031.77-135.87</f>
        <v>895.9</v>
      </c>
      <c r="F5" s="1">
        <f>246.09-116.77</f>
        <v>129.32</v>
      </c>
      <c r="G5" s="1">
        <f>713.44-254.91</f>
        <v>458.53000000000009</v>
      </c>
      <c r="H5" s="1">
        <f>525.16-362.68</f>
        <v>162.47999999999996</v>
      </c>
      <c r="I5" s="1">
        <f>343.9-705.55</f>
        <v>-361.65</v>
      </c>
      <c r="J5" s="1">
        <f>567.21-115.62</f>
        <v>451.59000000000003</v>
      </c>
      <c r="K5" s="1"/>
      <c r="L5" s="1"/>
      <c r="M5" s="1"/>
      <c r="N5" s="1"/>
      <c r="O5" s="1"/>
      <c r="P5" s="1"/>
      <c r="Q5" s="1"/>
      <c r="R5" s="1"/>
    </row>
    <row r="6" spans="1:18" x14ac:dyDescent="0.25">
      <c r="A6" t="s">
        <v>2</v>
      </c>
      <c r="B6" s="1">
        <f>622.13-167.58</f>
        <v>454.54999999999995</v>
      </c>
      <c r="C6" s="1">
        <f>254.15-83.62</f>
        <v>170.53</v>
      </c>
      <c r="D6" s="1">
        <f>392.39-101.57</f>
        <v>290.82</v>
      </c>
      <c r="E6" s="1">
        <f>165.83-71.25</f>
        <v>94.580000000000013</v>
      </c>
      <c r="F6" s="1">
        <f>271.01-92.24</f>
        <v>178.76999999999998</v>
      </c>
      <c r="G6" s="1">
        <f>321.51-84.21</f>
        <v>237.3</v>
      </c>
      <c r="H6" s="1">
        <f>267.64-127.14</f>
        <v>140.5</v>
      </c>
      <c r="I6" s="1">
        <f>141.14-105.41</f>
        <v>35.72999999999999</v>
      </c>
      <c r="J6" s="1">
        <f>320-169.38</f>
        <v>150.62</v>
      </c>
      <c r="K6" s="1"/>
      <c r="L6" s="1"/>
      <c r="M6" s="1"/>
      <c r="N6" s="1"/>
      <c r="O6" s="1"/>
      <c r="P6" s="1"/>
      <c r="Q6" s="1"/>
      <c r="R6" s="1"/>
    </row>
    <row r="7" spans="1:18" x14ac:dyDescent="0.25">
      <c r="A7" t="s">
        <v>3</v>
      </c>
      <c r="B7" s="1">
        <f>743.93-324.8</f>
        <v>419.12999999999994</v>
      </c>
      <c r="C7" s="1">
        <f>1178.19-854.86</f>
        <v>323.33000000000004</v>
      </c>
      <c r="D7" s="1">
        <f>133.22-165.77</f>
        <v>-32.550000000000011</v>
      </c>
      <c r="E7" s="1">
        <f>1161.68-177.58</f>
        <v>984.1</v>
      </c>
      <c r="F7" s="1">
        <f>611.62-160.61</f>
        <v>451.01</v>
      </c>
      <c r="G7" s="1">
        <f>810.9-176.08</f>
        <v>634.81999999999994</v>
      </c>
      <c r="H7" s="1">
        <f>742.94-203.99</f>
        <v>538.95000000000005</v>
      </c>
      <c r="I7" s="1">
        <f>572.68-149.14</f>
        <v>423.53999999999996</v>
      </c>
      <c r="J7" s="1">
        <f>818.44-187.97</f>
        <v>630.47</v>
      </c>
      <c r="K7" s="1"/>
      <c r="L7" s="1"/>
      <c r="M7" s="1"/>
      <c r="N7" s="1"/>
      <c r="O7" s="1"/>
      <c r="P7" s="1"/>
      <c r="Q7" s="1"/>
      <c r="R7" s="1"/>
    </row>
    <row r="8" spans="1:18" x14ac:dyDescent="0.25">
      <c r="A8" t="s">
        <v>4</v>
      </c>
      <c r="B8" s="1">
        <f>1229.81-379.12</f>
        <v>850.68999999999994</v>
      </c>
      <c r="C8" s="1">
        <f>871.53-283.66</f>
        <v>587.86999999999989</v>
      </c>
      <c r="D8" s="1">
        <f>721.75-225.33</f>
        <v>496.41999999999996</v>
      </c>
      <c r="E8" s="1">
        <f>870.36-207.29</f>
        <v>663.07</v>
      </c>
      <c r="F8" s="1">
        <f>717.22-183.08</f>
        <v>534.14</v>
      </c>
      <c r="G8" s="1">
        <f>954.9-214.9</f>
        <v>740</v>
      </c>
      <c r="H8" s="1">
        <f>805.6-139.65</f>
        <v>665.95</v>
      </c>
      <c r="I8" s="1">
        <f>695.92-180.81</f>
        <v>515.1099999999999</v>
      </c>
      <c r="J8" s="1">
        <f>755.19-179.57</f>
        <v>575.62000000000012</v>
      </c>
      <c r="K8" s="1"/>
      <c r="L8" s="1"/>
      <c r="M8" s="1"/>
      <c r="N8" s="1"/>
      <c r="O8" s="1"/>
      <c r="P8" s="1"/>
      <c r="Q8" s="1"/>
      <c r="R8" s="1"/>
    </row>
    <row r="9" spans="1:18" x14ac:dyDescent="0.25">
      <c r="A9" t="s">
        <v>5</v>
      </c>
      <c r="B9" s="1">
        <f>269.89-267.63</f>
        <v>2.2599999999999909</v>
      </c>
      <c r="C9" s="1">
        <f>472.33-43</f>
        <v>429.33</v>
      </c>
      <c r="D9" s="1">
        <f>648.31-92.95</f>
        <v>555.3599999999999</v>
      </c>
      <c r="E9" s="1">
        <f>670.61-44.49</f>
        <v>626.12</v>
      </c>
      <c r="F9" s="1">
        <f>539.76-63.79</f>
        <v>475.96999999999997</v>
      </c>
      <c r="G9" s="1">
        <f>585.58-33.39</f>
        <v>552.19000000000005</v>
      </c>
      <c r="H9" s="1">
        <f>836.07-72.51</f>
        <v>763.56000000000006</v>
      </c>
      <c r="I9" s="1">
        <f>540.91-69.14</f>
        <v>471.77</v>
      </c>
      <c r="J9" s="1">
        <f>288.54-197.58</f>
        <v>90.960000000000008</v>
      </c>
      <c r="K9" s="1"/>
      <c r="L9" s="1"/>
      <c r="M9" s="1"/>
      <c r="N9" s="1"/>
      <c r="O9" s="1"/>
      <c r="P9" s="1"/>
      <c r="Q9" s="1"/>
      <c r="R9" s="1"/>
    </row>
    <row r="10" spans="1:18" x14ac:dyDescent="0.25">
      <c r="A10" t="s">
        <v>7</v>
      </c>
      <c r="B10" s="1">
        <f>268.99-85.66</f>
        <v>183.33</v>
      </c>
      <c r="C10" s="1">
        <f>233.5-103.87</f>
        <v>129.63</v>
      </c>
      <c r="D10" s="1">
        <f>127.11-111.98</f>
        <v>15.129999999999995</v>
      </c>
      <c r="E10" s="1">
        <f>266.31-438.4</f>
        <v>-172.08999999999997</v>
      </c>
      <c r="F10" s="1">
        <f>138.71-78.06</f>
        <v>60.650000000000006</v>
      </c>
      <c r="G10" s="1">
        <f>142.25-72.67</f>
        <v>69.58</v>
      </c>
      <c r="H10" s="1">
        <f>136.16-359.4</f>
        <v>-223.23999999999998</v>
      </c>
      <c r="I10" s="1">
        <f>131.12-488.12</f>
        <v>-357</v>
      </c>
      <c r="J10" s="1">
        <f>0-384.42</f>
        <v>-384.42</v>
      </c>
      <c r="K10" s="1"/>
      <c r="L10" s="1"/>
      <c r="M10" s="1"/>
      <c r="N10" s="1"/>
      <c r="O10" s="1"/>
      <c r="P10" s="1"/>
      <c r="Q10" s="1"/>
      <c r="R10" s="1"/>
    </row>
    <row r="11" spans="1:18" x14ac:dyDescent="0.25">
      <c r="A11" t="s">
        <v>6</v>
      </c>
      <c r="B11" s="1">
        <f>43.26-129.49</f>
        <v>-86.230000000000018</v>
      </c>
      <c r="C11" s="1">
        <f>761.35-102.47</f>
        <v>658.88</v>
      </c>
      <c r="D11" s="1">
        <f>310.64-101.17</f>
        <v>209.46999999999997</v>
      </c>
      <c r="E11" s="1">
        <f>437.79-142.24</f>
        <v>295.55</v>
      </c>
      <c r="F11" s="1">
        <f>483.34-115.29</f>
        <v>368.04999999999995</v>
      </c>
      <c r="G11" s="1">
        <f>316.41-122.16</f>
        <v>194.25000000000003</v>
      </c>
      <c r="H11" s="1">
        <f>313.98-75.27</f>
        <v>238.71000000000004</v>
      </c>
      <c r="I11" s="1">
        <f>586.62-80.84</f>
        <v>505.78</v>
      </c>
      <c r="J11" s="1">
        <f>319.49-101.86</f>
        <v>217.63</v>
      </c>
      <c r="K11" s="1"/>
      <c r="L11" s="1"/>
      <c r="M11" s="1"/>
      <c r="N11" s="1"/>
      <c r="O11" s="1"/>
      <c r="P11" s="1"/>
      <c r="Q11" s="1"/>
      <c r="R11" s="1"/>
    </row>
    <row r="12" spans="1:18" x14ac:dyDescent="0.25">
      <c r="A12" t="s">
        <v>8</v>
      </c>
      <c r="B12" s="1">
        <f>542.87-368.64</f>
        <v>174.23000000000002</v>
      </c>
      <c r="C12" s="1">
        <f>555.54-118.82</f>
        <v>436.71999999999997</v>
      </c>
      <c r="D12" s="1">
        <f>463.64-110.19</f>
        <v>353.45</v>
      </c>
      <c r="E12" s="1">
        <f>496.79-85.84</f>
        <v>410.95000000000005</v>
      </c>
      <c r="F12" s="1">
        <f>502.41-213.29</f>
        <v>289.12</v>
      </c>
      <c r="G12" s="1">
        <f>528.05-93.58</f>
        <v>434.46999999999997</v>
      </c>
      <c r="H12" s="1">
        <f>612.48-106.84</f>
        <v>505.64</v>
      </c>
      <c r="I12" s="1">
        <f>426.25-117.06</f>
        <v>309.19</v>
      </c>
      <c r="J12" s="1">
        <f>423.26-51.26</f>
        <v>372</v>
      </c>
      <c r="K12" s="1"/>
      <c r="L12" s="1"/>
      <c r="M12" s="1"/>
      <c r="N12" s="1"/>
      <c r="O12" s="1"/>
      <c r="P12" s="1"/>
      <c r="Q12" s="1"/>
      <c r="R12" s="1"/>
    </row>
    <row r="13" spans="1:18" x14ac:dyDescent="0.25">
      <c r="A13" t="s">
        <v>9</v>
      </c>
      <c r="B13" s="8">
        <f>573.24-554.78</f>
        <v>18.460000000000036</v>
      </c>
      <c r="C13" s="8">
        <f>560.56-81.7</f>
        <v>478.85999999999996</v>
      </c>
      <c r="D13" s="8">
        <f>356.25-214.88</f>
        <v>141.37</v>
      </c>
      <c r="E13" s="1">
        <f>49.37-452.86</f>
        <v>-403.49</v>
      </c>
      <c r="F13" s="1">
        <f>212.15-180.1</f>
        <v>32.050000000000011</v>
      </c>
      <c r="G13" s="1">
        <f>284.56-316.26</f>
        <v>-31.699999999999989</v>
      </c>
      <c r="H13" s="1">
        <f>107.38-355.48</f>
        <v>-248.10000000000002</v>
      </c>
      <c r="I13" s="1">
        <f>371.71-144.16</f>
        <v>227.54999999999998</v>
      </c>
      <c r="J13" s="1">
        <f>374.38-288.07</f>
        <v>86.31</v>
      </c>
      <c r="K13" s="1"/>
      <c r="L13" s="1"/>
      <c r="M13" s="1"/>
      <c r="N13" s="1"/>
      <c r="O13" s="1"/>
      <c r="P13" s="1"/>
      <c r="Q13" s="1"/>
      <c r="R13" s="1"/>
    </row>
    <row r="14" spans="1:18" x14ac:dyDescent="0.25">
      <c r="A14" s="3" t="s">
        <v>10</v>
      </c>
      <c r="B14" s="5">
        <f>3902.28-1404.1</f>
        <v>2498.1800000000003</v>
      </c>
      <c r="C14" s="5">
        <f>3418.65-267.59</f>
        <v>3151.06</v>
      </c>
      <c r="D14" s="5">
        <f>2688.84-205.33</f>
        <v>2483.5100000000002</v>
      </c>
      <c r="E14" s="5">
        <f>2703.51-189.28</f>
        <v>2514.23</v>
      </c>
      <c r="F14" s="5">
        <f>2279.65-182.95</f>
        <v>2096.7000000000003</v>
      </c>
      <c r="G14" s="5">
        <f>2330.79-169.19</f>
        <v>2161.6</v>
      </c>
      <c r="H14" s="5">
        <f>1717.87-216.14</f>
        <v>1501.73</v>
      </c>
      <c r="I14" s="5">
        <f>784.34-133.34</f>
        <v>651</v>
      </c>
      <c r="J14" s="5">
        <f>1539.43-398.15</f>
        <v>1141.2800000000002</v>
      </c>
      <c r="K14" s="5"/>
      <c r="L14" s="5"/>
      <c r="M14" s="1"/>
      <c r="N14" s="1"/>
      <c r="O14" s="1"/>
      <c r="P14" s="1"/>
      <c r="Q14" s="1"/>
      <c r="R14" s="1"/>
    </row>
    <row r="15" spans="1:18" x14ac:dyDescent="0.25">
      <c r="B15" s="2">
        <f t="shared" ref="B15:D15" si="0">SUM(B5:B14)</f>
        <v>4502.8999999999996</v>
      </c>
      <c r="C15" s="2">
        <f t="shared" si="0"/>
        <v>6601.28</v>
      </c>
      <c r="D15" s="2">
        <f t="shared" si="0"/>
        <v>4404.55</v>
      </c>
      <c r="E15" s="2">
        <f>SUM(E5:E14)</f>
        <v>5908.92</v>
      </c>
      <c r="F15" s="2">
        <f t="shared" ref="F15:G15" si="1">SUM(F5:F14)</f>
        <v>4615.7800000000007</v>
      </c>
      <c r="G15" s="2">
        <f t="shared" si="1"/>
        <v>5451.04</v>
      </c>
      <c r="H15" s="2">
        <f>SUM(H5:H14)</f>
        <v>4046.1800000000003</v>
      </c>
      <c r="I15" s="2">
        <f t="shared" ref="I15:J15" si="2">SUM(I5:I14)</f>
        <v>2421.02</v>
      </c>
      <c r="J15" s="2">
        <f t="shared" si="2"/>
        <v>3332.0600000000004</v>
      </c>
      <c r="K15" s="2">
        <f>AVERAGE(B15:J15)</f>
        <v>4587.0811111111107</v>
      </c>
      <c r="L15" s="2">
        <f>AVERAGE(H15:J15)</f>
        <v>3266.4200000000005</v>
      </c>
      <c r="M15" s="1"/>
      <c r="N15" s="1"/>
      <c r="O15" s="1"/>
      <c r="P15" s="1"/>
      <c r="Q15" s="1"/>
      <c r="R15" s="1"/>
    </row>
    <row r="16" spans="1:18" x14ac:dyDescent="0.25"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5:18" x14ac:dyDescent="0.25"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5:18" x14ac:dyDescent="0.25"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5:18" x14ac:dyDescent="0.25"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5:18" x14ac:dyDescent="0.25"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5:18" x14ac:dyDescent="0.25"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5:18" x14ac:dyDescent="0.25"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2015-06-05T18:17:20Z</dcterms:created>
  <dcterms:modified xsi:type="dcterms:W3CDTF">2024-09-17T18:36:43Z</dcterms:modified>
</cp:coreProperties>
</file>